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35" windowWidth="24915" windowHeight="12090"/>
  </bookViews>
  <sheets>
    <sheet name="CARD" sheetId="4" r:id="rId1"/>
    <sheet name="GET" sheetId="1" r:id="rId2"/>
    <sheet name="POST" sheetId="2" r:id="rId3"/>
    <sheet name="управление режимами" sheetId="5" r:id="rId4"/>
  </sheets>
  <calcPr calcId="125725"/>
</workbook>
</file>

<file path=xl/calcChain.xml><?xml version="1.0" encoding="utf-8"?>
<calcChain xmlns="http://schemas.openxmlformats.org/spreadsheetml/2006/main">
  <c r="M5" i="4"/>
  <c r="M6"/>
  <c r="M7"/>
  <c r="M8"/>
  <c r="M9"/>
  <c r="M10"/>
  <c r="E12" i="5"/>
  <c r="D4"/>
  <c r="H4" i="4"/>
  <c r="I4"/>
  <c r="J4"/>
  <c r="M4" s="1"/>
  <c r="H5"/>
  <c r="K5" s="1"/>
  <c r="N5" s="1"/>
  <c r="I5"/>
  <c r="J5"/>
  <c r="P5" s="1"/>
  <c r="H6"/>
  <c r="K6" s="1"/>
  <c r="N6" s="1"/>
  <c r="I6"/>
  <c r="J6"/>
  <c r="L6"/>
  <c r="O6" s="1"/>
  <c r="H7"/>
  <c r="K7" s="1"/>
  <c r="N7" s="1"/>
  <c r="I7"/>
  <c r="J7"/>
  <c r="H8"/>
  <c r="K8" s="1"/>
  <c r="N8" s="1"/>
  <c r="I8"/>
  <c r="J8"/>
  <c r="P8" s="1"/>
  <c r="L8"/>
  <c r="O8" s="1"/>
  <c r="H9"/>
  <c r="K9" s="1"/>
  <c r="N9" s="1"/>
  <c r="I9"/>
  <c r="J9"/>
  <c r="P9" s="1"/>
  <c r="J10"/>
  <c r="I10"/>
  <c r="H10"/>
  <c r="P7" l="1"/>
  <c r="P6"/>
  <c r="Q6" s="1"/>
  <c r="P4"/>
  <c r="K4"/>
  <c r="N4" s="1"/>
  <c r="L4"/>
  <c r="O4" s="1"/>
  <c r="Q8"/>
  <c r="L9"/>
  <c r="O9" s="1"/>
  <c r="Q9" s="1"/>
  <c r="L7"/>
  <c r="O7" s="1"/>
  <c r="Q7" s="1"/>
  <c r="L5"/>
  <c r="O5" s="1"/>
  <c r="Q5" s="1"/>
  <c r="L10"/>
  <c r="O10" s="1"/>
  <c r="K10"/>
  <c r="N10" s="1"/>
  <c r="P10"/>
  <c r="Q4" l="1"/>
  <c r="Y9"/>
  <c r="U9" s="1"/>
  <c r="Y7"/>
  <c r="U7" s="1"/>
  <c r="Y5"/>
  <c r="U5" s="1"/>
  <c r="Y6"/>
  <c r="S6" s="1"/>
  <c r="W8"/>
  <c r="X8"/>
  <c r="U8"/>
  <c r="Y8"/>
  <c r="V8" s="1"/>
  <c r="Q10"/>
  <c r="V5" l="1"/>
  <c r="W9"/>
  <c r="S8"/>
  <c r="W7"/>
  <c r="U4"/>
  <c r="R4"/>
  <c r="Y4"/>
  <c r="W4" s="1"/>
  <c r="W6"/>
  <c r="T6"/>
  <c r="Z6" s="1"/>
  <c r="R6"/>
  <c r="S5"/>
  <c r="T5"/>
  <c r="R7"/>
  <c r="T7"/>
  <c r="R9"/>
  <c r="T9"/>
  <c r="R8"/>
  <c r="X6"/>
  <c r="V6"/>
  <c r="W5"/>
  <c r="D5" s="1"/>
  <c r="X5"/>
  <c r="V7"/>
  <c r="X7"/>
  <c r="V9"/>
  <c r="X9"/>
  <c r="T8"/>
  <c r="U6"/>
  <c r="R5"/>
  <c r="S7"/>
  <c r="S9"/>
  <c r="Y10"/>
  <c r="X10" s="1"/>
  <c r="V4" l="1"/>
  <c r="D7"/>
  <c r="Z7"/>
  <c r="D9"/>
  <c r="E9" i="1" s="1"/>
  <c r="Z9" i="4"/>
  <c r="D6"/>
  <c r="Z8"/>
  <c r="Z5"/>
  <c r="S4"/>
  <c r="T4"/>
  <c r="X4"/>
  <c r="E7" i="1"/>
  <c r="E7" i="2"/>
  <c r="F7" s="1"/>
  <c r="E6" i="1"/>
  <c r="E6" i="2"/>
  <c r="F6" s="1"/>
  <c r="E9"/>
  <c r="E5"/>
  <c r="E5" i="1"/>
  <c r="W10" i="4"/>
  <c r="R10"/>
  <c r="S10"/>
  <c r="V10"/>
  <c r="T10"/>
  <c r="U10"/>
  <c r="D8"/>
  <c r="F9" i="2"/>
  <c r="F5"/>
  <c r="D4" i="4" l="1"/>
  <c r="E4" i="2" s="1"/>
  <c r="F4" s="1"/>
  <c r="Z10" i="4"/>
  <c r="Z4"/>
  <c r="E8" i="2"/>
  <c r="F8" s="1"/>
  <c r="E8" i="1"/>
  <c r="F8" s="1"/>
  <c r="D10" i="4"/>
  <c r="F5" i="1"/>
  <c r="F6"/>
  <c r="F7"/>
  <c r="F9"/>
  <c r="E4" l="1"/>
  <c r="F4" s="1"/>
  <c r="E10"/>
  <c r="F10" s="1"/>
  <c r="E10" i="2"/>
  <c r="F10" s="1"/>
</calcChain>
</file>

<file path=xl/sharedStrings.xml><?xml version="1.0" encoding="utf-8"?>
<sst xmlns="http://schemas.openxmlformats.org/spreadsheetml/2006/main" count="76" uniqueCount="34">
  <si>
    <t>PASS</t>
  </si>
  <si>
    <t>пароль</t>
  </si>
  <si>
    <t>ADDRESS</t>
  </si>
  <si>
    <t>DIR</t>
  </si>
  <si>
    <t>CARD</t>
  </si>
  <si>
    <t>IP адрес</t>
  </si>
  <si>
    <t>направление</t>
  </si>
  <si>
    <t>карта</t>
  </si>
  <si>
    <t>ссылка</t>
  </si>
  <si>
    <t>LINK</t>
  </si>
  <si>
    <t>ext</t>
  </si>
  <si>
    <t>192.168.0.24</t>
  </si>
  <si>
    <t>192.168.0.26</t>
  </si>
  <si>
    <t>192.168.0.28</t>
  </si>
  <si>
    <t>10.4.9.52</t>
  </si>
  <si>
    <t>Вводим номер
в 10-виде</t>
  </si>
  <si>
    <t>Получаем номер
в 16-виде</t>
  </si>
  <si>
    <t>Промежуточные расчеты</t>
  </si>
  <si>
    <t>[0000] 161,45763</t>
  </si>
  <si>
    <t>[A1] 178,50132</t>
  </si>
  <si>
    <t>[00A1] 178,50132</t>
  </si>
  <si>
    <t>[A1B2] 195,54501</t>
  </si>
  <si>
    <t>[A1B2C3] 212,58870</t>
  </si>
  <si>
    <t>[] 012,12345</t>
  </si>
  <si>
    <t>256F922F</t>
  </si>
  <si>
    <t>192.168.0.102</t>
  </si>
  <si>
    <t>Ответ:  {"access_mode":"0"}</t>
  </si>
  <si>
    <t>0 = Normal,  1=  Block,  2 = Free,  3 = Wait</t>
  </si>
  <si>
    <t>MODE</t>
  </si>
  <si>
    <t>режим</t>
  </si>
  <si>
    <t>POST  Установить режим контроллера</t>
  </si>
  <si>
    <t>GET  Получить текущий режим контроллера</t>
  </si>
  <si>
    <t>[]117,40333</t>
  </si>
  <si>
    <t>SaaS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</si>
</sst>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rgb="FF000000"/>
      <name val="Segoe UI"/>
      <family val="2"/>
      <charset val="204"/>
    </font>
    <font>
      <sz val="14"/>
      <color rgb="FF0070C0"/>
      <name val="Calibri"/>
      <family val="2"/>
      <charset val="204"/>
      <scheme val="minor"/>
    </font>
    <font>
      <b/>
      <sz val="14"/>
      <color rgb="FF0070C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1" xfId="0" applyBorder="1" applyAlignment="1">
      <alignment horizontal="left"/>
    </xf>
    <xf numFmtId="0" fontId="2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right"/>
    </xf>
    <xf numFmtId="0" fontId="0" fillId="0" borderId="10" xfId="0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10" xfId="0" applyBorder="1"/>
    <xf numFmtId="0" fontId="0" fillId="0" borderId="0" xfId="0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0" fontId="4" fillId="0" borderId="11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0" fillId="0" borderId="0" xfId="0" applyBorder="1"/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right"/>
    </xf>
    <xf numFmtId="0" fontId="5" fillId="0" borderId="16" xfId="0" applyFont="1" applyBorder="1" applyAlignment="1">
      <alignment horizontal="right"/>
    </xf>
    <xf numFmtId="0" fontId="5" fillId="0" borderId="13" xfId="0" applyFont="1" applyBorder="1" applyAlignment="1">
      <alignment horizontal="right"/>
    </xf>
    <xf numFmtId="0" fontId="5" fillId="0" borderId="14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Z11"/>
  <sheetViews>
    <sheetView tabSelected="1" workbookViewId="0">
      <selection activeCell="Z18" sqref="Z18"/>
    </sheetView>
  </sheetViews>
  <sheetFormatPr defaultRowHeight="15"/>
  <cols>
    <col min="1" max="1" width="6.140625" customWidth="1"/>
    <col min="2" max="2" width="6" customWidth="1"/>
    <col min="3" max="3" width="29.28515625" customWidth="1"/>
    <col min="4" max="4" width="22.7109375" customWidth="1"/>
    <col min="5" max="7" width="3" hidden="1" customWidth="1"/>
    <col min="8" max="10" width="4.140625" style="1" hidden="1" customWidth="1"/>
    <col min="11" max="11" width="10.42578125" hidden="1" customWidth="1"/>
    <col min="12" max="12" width="7" hidden="1" customWidth="1"/>
    <col min="13" max="13" width="15.7109375" hidden="1" customWidth="1"/>
    <col min="14" max="14" width="14.140625" hidden="1" customWidth="1"/>
    <col min="15" max="15" width="7.5703125" hidden="1" customWidth="1"/>
    <col min="16" max="16" width="21.42578125" hidden="1" customWidth="1"/>
    <col min="17" max="17" width="19.140625" hidden="1" customWidth="1"/>
    <col min="18" max="18" width="17.85546875" hidden="1" customWidth="1"/>
    <col min="19" max="19" width="11.85546875" hidden="1" customWidth="1"/>
    <col min="20" max="20" width="15" hidden="1" customWidth="1"/>
    <col min="21" max="21" width="23.140625" hidden="1" customWidth="1"/>
    <col min="22" max="22" width="16.7109375" hidden="1" customWidth="1"/>
    <col min="23" max="23" width="15.5703125" hidden="1" customWidth="1"/>
    <col min="24" max="24" width="13.42578125" hidden="1" customWidth="1"/>
    <col min="25" max="25" width="11.42578125" hidden="1" customWidth="1"/>
    <col min="26" max="26" width="24" customWidth="1"/>
    <col min="27" max="27" width="24.140625" customWidth="1"/>
    <col min="28" max="28" width="13.42578125" customWidth="1"/>
    <col min="29" max="29" width="16.5703125" customWidth="1"/>
  </cols>
  <sheetData>
    <row r="2" spans="3:26" ht="15.75" thickBot="1"/>
    <row r="3" spans="3:26" ht="38.25" customHeight="1" thickBot="1">
      <c r="C3" s="11" t="s">
        <v>15</v>
      </c>
      <c r="D3" s="12" t="s">
        <v>16</v>
      </c>
      <c r="E3" s="13"/>
      <c r="F3" s="13"/>
      <c r="G3" s="13"/>
      <c r="H3" s="31" t="s">
        <v>17</v>
      </c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2"/>
      <c r="Z3" s="22" t="s">
        <v>33</v>
      </c>
    </row>
    <row r="4" spans="3:26" ht="18.75">
      <c r="C4" s="26" t="s">
        <v>32</v>
      </c>
      <c r="D4" s="28" t="str">
        <f>X4&amp;W4&amp;V4&amp;U4&amp;T4&amp;S4</f>
        <v>8D9D75000000</v>
      </c>
      <c r="E4" s="14"/>
      <c r="F4" s="14"/>
      <c r="G4" s="14"/>
      <c r="H4" s="15">
        <f t="shared" ref="H4:H9" si="0">FIND("[",C4,1)</f>
        <v>1</v>
      </c>
      <c r="I4" s="15">
        <f t="shared" ref="I4:I9" si="1">FIND("]",C4,1)</f>
        <v>2</v>
      </c>
      <c r="J4" s="15">
        <f t="shared" ref="J4:J9" si="2">FIND(",",C4,1)</f>
        <v>6</v>
      </c>
      <c r="K4" s="16" t="str">
        <f t="shared" ref="K4:K9" si="3">MID($C4,H4+1,I4-H4-1)</f>
        <v/>
      </c>
      <c r="L4" s="16" t="str">
        <f t="shared" ref="L4:L9" si="4">MID($C4,I4+1,J4-I4-1)</f>
        <v>117</v>
      </c>
      <c r="M4" s="16" t="str">
        <f>MID($C4,J4+1,J4-I4+1)</f>
        <v>40333</v>
      </c>
      <c r="N4" s="16" t="str">
        <f t="shared" ref="N4:N9" si="5">UPPER(K4)</f>
        <v/>
      </c>
      <c r="O4" s="16" t="str">
        <f t="shared" ref="O4:O9" si="6">DEC2HEX(L4,2)</f>
        <v>75</v>
      </c>
      <c r="P4" s="16" t="str">
        <f t="shared" ref="P4:P9" si="7">DEC2HEX(M4,4)</f>
        <v>9D8D</v>
      </c>
      <c r="Q4" s="17" t="str">
        <f t="shared" ref="Q4:Q9" si="8">N4&amp;O4&amp;P4</f>
        <v>759D8D</v>
      </c>
      <c r="R4" s="16" t="str">
        <f t="shared" ref="R4:R10" si="9">IF(MID($Q4,IF($Y4-13&gt;0,$Y4-13,100),2)="","00",MID($Q4,IF($Y4-13&gt;0,$Y4-13,100),2))</f>
        <v>00</v>
      </c>
      <c r="S4" s="16" t="str">
        <f t="shared" ref="S4:S10" si="10">IF(MID($Q4,IF($Y4-11&gt;0,$Y4-11,100),2)="","00",MID($Q4,IF($Y4-11&gt;0,$Y4-11,100),2))</f>
        <v>00</v>
      </c>
      <c r="T4" s="16" t="str">
        <f t="shared" ref="T4:T10" si="11">IF(MID($Q4,IF($Y4-9&gt;0,$Y4-9,100),2)="","00",MID($Q4,IF($Y4-9&gt;0,$Y4-9,100),2))</f>
        <v>00</v>
      </c>
      <c r="U4" s="16" t="str">
        <f t="shared" ref="U4:U10" si="12">IF(MID($Q4,IF($Y4-7&gt;0,$Y4-7,100),2)="","00",MID($Q4,IF($Y4-7&gt;0,$Y4-7,100),2))</f>
        <v>00</v>
      </c>
      <c r="V4" s="16" t="str">
        <f t="shared" ref="V4:V10" si="13">MID($Q4,IF($Y4-5&gt;0,$Y4-5,100),2)</f>
        <v>75</v>
      </c>
      <c r="W4" s="16" t="str">
        <f t="shared" ref="W4:W10" si="14">MID($Q4,IF($Y4-3&gt;0,$Y4-3,100),2)</f>
        <v>9D</v>
      </c>
      <c r="X4" s="16" t="str">
        <f t="shared" ref="X4:X10" si="15">MID($Q4,IF($Y4-1&gt;0,$Y4-1,100),2)</f>
        <v>8D</v>
      </c>
      <c r="Y4" s="21">
        <f t="shared" ref="Y4:Y9" si="16">LEN(Q4)</f>
        <v>6</v>
      </c>
      <c r="Z4" s="23" t="str">
        <f>S4&amp;T4&amp;U4&amp;V4&amp;W4&amp;X4</f>
        <v>000000759D8D</v>
      </c>
    </row>
    <row r="5" spans="3:26" ht="18.75">
      <c r="C5" s="26" t="s">
        <v>18</v>
      </c>
      <c r="D5" s="29" t="str">
        <f t="shared" ref="D5:D10" si="17">X5&amp;W5&amp;V5&amp;U5&amp;T5&amp;S5</f>
        <v>C3B2A1000000</v>
      </c>
      <c r="E5" s="14"/>
      <c r="F5" s="14"/>
      <c r="G5" s="14"/>
      <c r="H5" s="15">
        <f t="shared" si="0"/>
        <v>1</v>
      </c>
      <c r="I5" s="15">
        <f t="shared" si="1"/>
        <v>6</v>
      </c>
      <c r="J5" s="15">
        <f t="shared" si="2"/>
        <v>11</v>
      </c>
      <c r="K5" s="16" t="str">
        <f t="shared" si="3"/>
        <v>0000</v>
      </c>
      <c r="L5" s="16" t="str">
        <f t="shared" si="4"/>
        <v xml:space="preserve"> 161</v>
      </c>
      <c r="M5" s="16" t="str">
        <f t="shared" ref="M5:M10" si="18">MID($C5,J5+1,J5-I5+1)</f>
        <v>45763</v>
      </c>
      <c r="N5" s="16" t="str">
        <f t="shared" si="5"/>
        <v>0000</v>
      </c>
      <c r="O5" s="16" t="str">
        <f t="shared" si="6"/>
        <v>A1</v>
      </c>
      <c r="P5" s="16" t="str">
        <f t="shared" si="7"/>
        <v>B2C3</v>
      </c>
      <c r="Q5" s="17" t="str">
        <f t="shared" si="8"/>
        <v>0000A1B2C3</v>
      </c>
      <c r="R5" s="16" t="str">
        <f t="shared" si="9"/>
        <v>00</v>
      </c>
      <c r="S5" s="16" t="str">
        <f t="shared" si="10"/>
        <v>00</v>
      </c>
      <c r="T5" s="16" t="str">
        <f t="shared" si="11"/>
        <v>00</v>
      </c>
      <c r="U5" s="16" t="str">
        <f t="shared" si="12"/>
        <v>00</v>
      </c>
      <c r="V5" s="16" t="str">
        <f t="shared" si="13"/>
        <v>A1</v>
      </c>
      <c r="W5" s="16" t="str">
        <f t="shared" si="14"/>
        <v>B2</v>
      </c>
      <c r="X5" s="16" t="str">
        <f t="shared" si="15"/>
        <v>C3</v>
      </c>
      <c r="Y5" s="21">
        <f t="shared" si="16"/>
        <v>10</v>
      </c>
      <c r="Z5" s="23" t="str">
        <f t="shared" ref="Z5:Z10" si="19">S5&amp;T5&amp;U5&amp;V5&amp;W5&amp;X5</f>
        <v>000000A1B2C3</v>
      </c>
    </row>
    <row r="6" spans="3:26" ht="18.75">
      <c r="C6" s="26" t="s">
        <v>19</v>
      </c>
      <c r="D6" s="29" t="str">
        <f t="shared" si="17"/>
        <v>D4C3B2A10000</v>
      </c>
      <c r="E6" s="14"/>
      <c r="F6" s="14"/>
      <c r="G6" s="14"/>
      <c r="H6" s="15">
        <f t="shared" si="0"/>
        <v>1</v>
      </c>
      <c r="I6" s="15">
        <f t="shared" si="1"/>
        <v>4</v>
      </c>
      <c r="J6" s="15">
        <f t="shared" si="2"/>
        <v>9</v>
      </c>
      <c r="K6" s="16" t="str">
        <f t="shared" si="3"/>
        <v>A1</v>
      </c>
      <c r="L6" s="16" t="str">
        <f t="shared" si="4"/>
        <v xml:space="preserve"> 178</v>
      </c>
      <c r="M6" s="16" t="str">
        <f t="shared" si="18"/>
        <v>50132</v>
      </c>
      <c r="N6" s="16" t="str">
        <f t="shared" si="5"/>
        <v>A1</v>
      </c>
      <c r="O6" s="16" t="str">
        <f t="shared" si="6"/>
        <v>B2</v>
      </c>
      <c r="P6" s="16" t="str">
        <f t="shared" si="7"/>
        <v>C3D4</v>
      </c>
      <c r="Q6" s="17" t="str">
        <f t="shared" si="8"/>
        <v>A1B2C3D4</v>
      </c>
      <c r="R6" s="16" t="str">
        <f t="shared" si="9"/>
        <v>00</v>
      </c>
      <c r="S6" s="16" t="str">
        <f t="shared" si="10"/>
        <v>00</v>
      </c>
      <c r="T6" s="16" t="str">
        <f t="shared" si="11"/>
        <v>00</v>
      </c>
      <c r="U6" s="16" t="str">
        <f t="shared" si="12"/>
        <v>A1</v>
      </c>
      <c r="V6" s="16" t="str">
        <f t="shared" si="13"/>
        <v>B2</v>
      </c>
      <c r="W6" s="16" t="str">
        <f t="shared" si="14"/>
        <v>C3</v>
      </c>
      <c r="X6" s="16" t="str">
        <f t="shared" si="15"/>
        <v>D4</v>
      </c>
      <c r="Y6" s="21">
        <f t="shared" si="16"/>
        <v>8</v>
      </c>
      <c r="Z6" s="23" t="str">
        <f t="shared" si="19"/>
        <v>0000A1B2C3D4</v>
      </c>
    </row>
    <row r="7" spans="3:26" ht="18.75">
      <c r="C7" s="26" t="s">
        <v>20</v>
      </c>
      <c r="D7" s="29" t="str">
        <f t="shared" si="17"/>
        <v>D4C3B2A10000</v>
      </c>
      <c r="E7" s="14"/>
      <c r="F7" s="14"/>
      <c r="G7" s="14"/>
      <c r="H7" s="15">
        <f t="shared" si="0"/>
        <v>1</v>
      </c>
      <c r="I7" s="15">
        <f t="shared" si="1"/>
        <v>6</v>
      </c>
      <c r="J7" s="15">
        <f t="shared" si="2"/>
        <v>11</v>
      </c>
      <c r="K7" s="16" t="str">
        <f t="shared" si="3"/>
        <v>00A1</v>
      </c>
      <c r="L7" s="16" t="str">
        <f t="shared" si="4"/>
        <v xml:space="preserve"> 178</v>
      </c>
      <c r="M7" s="16" t="str">
        <f t="shared" si="18"/>
        <v>50132</v>
      </c>
      <c r="N7" s="16" t="str">
        <f t="shared" si="5"/>
        <v>00A1</v>
      </c>
      <c r="O7" s="16" t="str">
        <f t="shared" si="6"/>
        <v>B2</v>
      </c>
      <c r="P7" s="16" t="str">
        <f t="shared" si="7"/>
        <v>C3D4</v>
      </c>
      <c r="Q7" s="17" t="str">
        <f t="shared" si="8"/>
        <v>00A1B2C3D4</v>
      </c>
      <c r="R7" s="16" t="str">
        <f t="shared" si="9"/>
        <v>00</v>
      </c>
      <c r="S7" s="16" t="str">
        <f t="shared" si="10"/>
        <v>00</v>
      </c>
      <c r="T7" s="16" t="str">
        <f t="shared" si="11"/>
        <v>00</v>
      </c>
      <c r="U7" s="16" t="str">
        <f t="shared" si="12"/>
        <v>A1</v>
      </c>
      <c r="V7" s="16" t="str">
        <f t="shared" si="13"/>
        <v>B2</v>
      </c>
      <c r="W7" s="16" t="str">
        <f t="shared" si="14"/>
        <v>C3</v>
      </c>
      <c r="X7" s="16" t="str">
        <f t="shared" si="15"/>
        <v>D4</v>
      </c>
      <c r="Y7" s="21">
        <f t="shared" si="16"/>
        <v>10</v>
      </c>
      <c r="Z7" s="23" t="str">
        <f t="shared" si="19"/>
        <v>0000A1B2C3D4</v>
      </c>
    </row>
    <row r="8" spans="3:26" ht="18.75">
      <c r="C8" s="26" t="s">
        <v>21</v>
      </c>
      <c r="D8" s="29" t="str">
        <f t="shared" si="17"/>
        <v>E5D4C3B2A100</v>
      </c>
      <c r="E8" s="14"/>
      <c r="F8" s="14"/>
      <c r="G8" s="14"/>
      <c r="H8" s="15">
        <f t="shared" si="0"/>
        <v>1</v>
      </c>
      <c r="I8" s="15">
        <f t="shared" si="1"/>
        <v>6</v>
      </c>
      <c r="J8" s="15">
        <f t="shared" si="2"/>
        <v>11</v>
      </c>
      <c r="K8" s="16" t="str">
        <f t="shared" si="3"/>
        <v>A1B2</v>
      </c>
      <c r="L8" s="16" t="str">
        <f t="shared" si="4"/>
        <v xml:space="preserve"> 195</v>
      </c>
      <c r="M8" s="16" t="str">
        <f t="shared" si="18"/>
        <v>54501</v>
      </c>
      <c r="N8" s="16" t="str">
        <f t="shared" si="5"/>
        <v>A1B2</v>
      </c>
      <c r="O8" s="16" t="str">
        <f t="shared" si="6"/>
        <v>C3</v>
      </c>
      <c r="P8" s="16" t="str">
        <f t="shared" si="7"/>
        <v>D4E5</v>
      </c>
      <c r="Q8" s="17" t="str">
        <f t="shared" si="8"/>
        <v>A1B2C3D4E5</v>
      </c>
      <c r="R8" s="16" t="str">
        <f t="shared" si="9"/>
        <v>00</v>
      </c>
      <c r="S8" s="16" t="str">
        <f t="shared" si="10"/>
        <v>00</v>
      </c>
      <c r="T8" s="16" t="str">
        <f t="shared" si="11"/>
        <v>A1</v>
      </c>
      <c r="U8" s="16" t="str">
        <f t="shared" si="12"/>
        <v>B2</v>
      </c>
      <c r="V8" s="16" t="str">
        <f t="shared" si="13"/>
        <v>C3</v>
      </c>
      <c r="W8" s="16" t="str">
        <f t="shared" si="14"/>
        <v>D4</v>
      </c>
      <c r="X8" s="16" t="str">
        <f t="shared" si="15"/>
        <v>E5</v>
      </c>
      <c r="Y8" s="21">
        <f t="shared" si="16"/>
        <v>10</v>
      </c>
      <c r="Z8" s="23" t="str">
        <f t="shared" si="19"/>
        <v>00A1B2C3D4E5</v>
      </c>
    </row>
    <row r="9" spans="3:26" ht="18.75">
      <c r="C9" s="26" t="s">
        <v>22</v>
      </c>
      <c r="D9" s="29" t="str">
        <f t="shared" si="17"/>
        <v>F6E5D4C3B2A1</v>
      </c>
      <c r="E9" s="14"/>
      <c r="F9" s="14"/>
      <c r="G9" s="14"/>
      <c r="H9" s="15">
        <f t="shared" si="0"/>
        <v>1</v>
      </c>
      <c r="I9" s="15">
        <f t="shared" si="1"/>
        <v>8</v>
      </c>
      <c r="J9" s="15">
        <f t="shared" si="2"/>
        <v>13</v>
      </c>
      <c r="K9" s="16" t="str">
        <f t="shared" si="3"/>
        <v>A1B2C3</v>
      </c>
      <c r="L9" s="16" t="str">
        <f t="shared" si="4"/>
        <v xml:space="preserve"> 212</v>
      </c>
      <c r="M9" s="16" t="str">
        <f t="shared" si="18"/>
        <v>58870</v>
      </c>
      <c r="N9" s="16" t="str">
        <f t="shared" si="5"/>
        <v>A1B2C3</v>
      </c>
      <c r="O9" s="16" t="str">
        <f t="shared" si="6"/>
        <v>D4</v>
      </c>
      <c r="P9" s="16" t="str">
        <f t="shared" si="7"/>
        <v>E5F6</v>
      </c>
      <c r="Q9" s="17" t="str">
        <f t="shared" si="8"/>
        <v>A1B2C3D4E5F6</v>
      </c>
      <c r="R9" s="16" t="str">
        <f t="shared" si="9"/>
        <v>00</v>
      </c>
      <c r="S9" s="16" t="str">
        <f t="shared" si="10"/>
        <v>A1</v>
      </c>
      <c r="T9" s="16" t="str">
        <f t="shared" si="11"/>
        <v>B2</v>
      </c>
      <c r="U9" s="16" t="str">
        <f t="shared" si="12"/>
        <v>C3</v>
      </c>
      <c r="V9" s="16" t="str">
        <f t="shared" si="13"/>
        <v>D4</v>
      </c>
      <c r="W9" s="16" t="str">
        <f t="shared" si="14"/>
        <v>E5</v>
      </c>
      <c r="X9" s="16" t="str">
        <f t="shared" si="15"/>
        <v>F6</v>
      </c>
      <c r="Y9" s="21">
        <f t="shared" si="16"/>
        <v>12</v>
      </c>
      <c r="Z9" s="23" t="str">
        <f t="shared" si="19"/>
        <v>A1B2C3D4E5F6</v>
      </c>
    </row>
    <row r="10" spans="3:26" ht="19.5" thickBot="1">
      <c r="C10" s="27" t="s">
        <v>23</v>
      </c>
      <c r="D10" s="30" t="str">
        <f t="shared" si="17"/>
        <v>39300C000000</v>
      </c>
      <c r="E10" s="14"/>
      <c r="F10" s="14"/>
      <c r="G10" s="14"/>
      <c r="H10" s="15">
        <f t="shared" ref="H10" si="20">FIND("[",C10,1)</f>
        <v>1</v>
      </c>
      <c r="I10" s="15">
        <f t="shared" ref="I10" si="21">FIND("]",C10,1)</f>
        <v>2</v>
      </c>
      <c r="J10" s="15">
        <f t="shared" ref="J10" si="22">FIND(",",C10,1)</f>
        <v>7</v>
      </c>
      <c r="K10" s="16" t="str">
        <f t="shared" ref="K10:L10" si="23">MID($C10,H10+1,I10-H10-1)</f>
        <v/>
      </c>
      <c r="L10" s="16" t="str">
        <f t="shared" si="23"/>
        <v xml:space="preserve"> 012</v>
      </c>
      <c r="M10" s="16" t="str">
        <f t="shared" si="18"/>
        <v>12345</v>
      </c>
      <c r="N10" s="16" t="str">
        <f t="shared" ref="N10" si="24">UPPER(K10)</f>
        <v/>
      </c>
      <c r="O10" s="16" t="str">
        <f t="shared" ref="O10" si="25">DEC2HEX(L10,2)</f>
        <v>0C</v>
      </c>
      <c r="P10" s="16" t="str">
        <f t="shared" ref="P10" si="26">DEC2HEX(M10,4)</f>
        <v>3039</v>
      </c>
      <c r="Q10" s="17" t="str">
        <f t="shared" ref="Q10" si="27">N10&amp;O10&amp;P10</f>
        <v>0C3039</v>
      </c>
      <c r="R10" s="16" t="str">
        <f t="shared" si="9"/>
        <v>00</v>
      </c>
      <c r="S10" s="16" t="str">
        <f t="shared" si="10"/>
        <v>00</v>
      </c>
      <c r="T10" s="16" t="str">
        <f t="shared" si="11"/>
        <v>00</v>
      </c>
      <c r="U10" s="16" t="str">
        <f t="shared" si="12"/>
        <v>00</v>
      </c>
      <c r="V10" s="16" t="str">
        <f t="shared" si="13"/>
        <v>0C</v>
      </c>
      <c r="W10" s="16" t="str">
        <f t="shared" si="14"/>
        <v>30</v>
      </c>
      <c r="X10" s="16" t="str">
        <f t="shared" si="15"/>
        <v>39</v>
      </c>
      <c r="Y10" s="21">
        <f t="shared" ref="Y10" si="28">LEN(Q10)</f>
        <v>6</v>
      </c>
      <c r="Z10" s="25" t="str">
        <f t="shared" si="19"/>
        <v>0000000C3039</v>
      </c>
    </row>
    <row r="11" spans="3:26">
      <c r="Z11" s="24"/>
    </row>
  </sheetData>
  <mergeCells count="1">
    <mergeCell ref="H3:Y3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F10"/>
  <sheetViews>
    <sheetView workbookViewId="0">
      <selection sqref="A1:XFD1048576"/>
    </sheetView>
  </sheetViews>
  <sheetFormatPr defaultRowHeight="15"/>
  <cols>
    <col min="1" max="1" width="4.85546875" customWidth="1"/>
    <col min="2" max="2" width="12.5703125" style="1" customWidth="1"/>
    <col min="3" max="3" width="17.42578125" style="1" customWidth="1"/>
    <col min="4" max="4" width="19.7109375" style="1" customWidth="1"/>
    <col min="5" max="5" width="21" style="1" customWidth="1"/>
    <col min="6" max="6" width="74.7109375" style="1" customWidth="1"/>
  </cols>
  <sheetData>
    <row r="1" spans="2:6" ht="15.75" thickBot="1"/>
    <row r="2" spans="2:6">
      <c r="B2" s="3" t="s">
        <v>0</v>
      </c>
      <c r="C2" s="4" t="s">
        <v>2</v>
      </c>
      <c r="D2" s="4" t="s">
        <v>3</v>
      </c>
      <c r="E2" s="4" t="s">
        <v>4</v>
      </c>
      <c r="F2" s="5" t="s">
        <v>9</v>
      </c>
    </row>
    <row r="3" spans="2:6" ht="15.75" thickBot="1">
      <c r="B3" s="6" t="s">
        <v>1</v>
      </c>
      <c r="C3" s="7" t="s">
        <v>5</v>
      </c>
      <c r="D3" s="7" t="s">
        <v>6</v>
      </c>
      <c r="E3" s="7" t="s">
        <v>7</v>
      </c>
      <c r="F3" s="8" t="s">
        <v>8</v>
      </c>
    </row>
    <row r="4" spans="2:6">
      <c r="B4" s="2" t="s">
        <v>10</v>
      </c>
      <c r="C4" s="2" t="s">
        <v>11</v>
      </c>
      <c r="D4" s="2">
        <v>0</v>
      </c>
      <c r="E4" s="2" t="str">
        <f>CARD!D4</f>
        <v>8D9D75000000</v>
      </c>
      <c r="F4" s="2" t="str">
        <f>"ext:" &amp; B4 &amp; "@" &amp; C4 &amp; "/cgi-bin/ext?DIR=" &amp; D4 &amp; "&amp;CARD=" &amp; E4</f>
        <v>ext:ext@192.168.0.24/cgi-bin/ext?DIR=0&amp;CARD=8D9D75000000</v>
      </c>
    </row>
    <row r="5" spans="2:6">
      <c r="B5" s="2" t="s">
        <v>10</v>
      </c>
      <c r="C5" s="2" t="s">
        <v>11</v>
      </c>
      <c r="D5" s="2">
        <v>1</v>
      </c>
      <c r="E5" s="2" t="str">
        <f>CARD!D5</f>
        <v>C3B2A1000000</v>
      </c>
      <c r="F5" s="2" t="str">
        <f t="shared" ref="F5:F9" si="0">"ext:" &amp; B5 &amp; "@" &amp; C5 &amp; "/cgi-bin/ext?DIR=" &amp; D5 &amp; "&amp;CARD=" &amp; E5</f>
        <v>ext:ext@192.168.0.24/cgi-bin/ext?DIR=1&amp;CARD=C3B2A1000000</v>
      </c>
    </row>
    <row r="6" spans="2:6">
      <c r="B6" s="2" t="s">
        <v>10</v>
      </c>
      <c r="C6" s="2" t="s">
        <v>12</v>
      </c>
      <c r="D6" s="2">
        <v>0</v>
      </c>
      <c r="E6" s="2" t="str">
        <f>CARD!D6</f>
        <v>D4C3B2A10000</v>
      </c>
      <c r="F6" s="2" t="str">
        <f t="shared" si="0"/>
        <v>ext:ext@192.168.0.26/cgi-bin/ext?DIR=0&amp;CARD=D4C3B2A10000</v>
      </c>
    </row>
    <row r="7" spans="2:6">
      <c r="B7" s="2" t="s">
        <v>10</v>
      </c>
      <c r="C7" s="2" t="s">
        <v>12</v>
      </c>
      <c r="D7" s="2">
        <v>1</v>
      </c>
      <c r="E7" s="2" t="str">
        <f>CARD!D7</f>
        <v>D4C3B2A10000</v>
      </c>
      <c r="F7" s="2" t="str">
        <f t="shared" si="0"/>
        <v>ext:ext@192.168.0.26/cgi-bin/ext?DIR=1&amp;CARD=D4C3B2A10000</v>
      </c>
    </row>
    <row r="8" spans="2:6">
      <c r="B8" s="2">
        <v>12345</v>
      </c>
      <c r="C8" s="2" t="s">
        <v>13</v>
      </c>
      <c r="D8" s="2">
        <v>0</v>
      </c>
      <c r="E8" s="2" t="str">
        <f>CARD!D8</f>
        <v>E5D4C3B2A100</v>
      </c>
      <c r="F8" s="2" t="str">
        <f t="shared" si="0"/>
        <v>ext:12345@192.168.0.28/cgi-bin/ext?DIR=0&amp;CARD=E5D4C3B2A100</v>
      </c>
    </row>
    <row r="9" spans="2:6">
      <c r="B9" s="2">
        <v>123456</v>
      </c>
      <c r="C9" s="2" t="s">
        <v>14</v>
      </c>
      <c r="D9" s="2">
        <v>1</v>
      </c>
      <c r="E9" s="2" t="str">
        <f>CARD!D9</f>
        <v>F6E5D4C3B2A1</v>
      </c>
      <c r="F9" s="2" t="str">
        <f t="shared" si="0"/>
        <v>ext:123456@10.4.9.52/cgi-bin/ext?DIR=1&amp;CARD=F6E5D4C3B2A1</v>
      </c>
    </row>
    <row r="10" spans="2:6">
      <c r="B10" s="2" t="s">
        <v>24</v>
      </c>
      <c r="C10" s="2" t="s">
        <v>25</v>
      </c>
      <c r="D10" s="2">
        <v>1</v>
      </c>
      <c r="E10" s="2" t="str">
        <f>CARD!D10</f>
        <v>39300C000000</v>
      </c>
      <c r="F10" s="2" t="str">
        <f>"ext:" &amp; B10 &amp; "@" &amp; C10 &amp; "/cgi-bin/ext?DIR=" &amp; D10 &amp; "&amp;CARD=" &amp; E10</f>
        <v>ext:256F922F@192.168.0.102/cgi-bin/ext?DIR=1&amp;CARD=39300C000000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19"/>
  <sheetViews>
    <sheetView workbookViewId="0">
      <selection activeCell="F10" sqref="F10"/>
    </sheetView>
  </sheetViews>
  <sheetFormatPr defaultRowHeight="15"/>
  <cols>
    <col min="1" max="1" width="4.85546875" customWidth="1"/>
    <col min="2" max="2" width="12.5703125" style="1" customWidth="1"/>
    <col min="3" max="3" width="17.42578125" style="1" customWidth="1"/>
    <col min="4" max="4" width="19.7109375" style="1" customWidth="1"/>
    <col min="5" max="5" width="21" style="1" customWidth="1"/>
    <col min="6" max="6" width="90.42578125" style="1" customWidth="1"/>
    <col min="7" max="7" width="83.42578125" customWidth="1"/>
  </cols>
  <sheetData>
    <row r="1" spans="2:6" ht="15.75" thickBot="1"/>
    <row r="2" spans="2:6">
      <c r="B2" s="3" t="s">
        <v>0</v>
      </c>
      <c r="C2" s="4" t="s">
        <v>2</v>
      </c>
      <c r="D2" s="4" t="s">
        <v>3</v>
      </c>
      <c r="E2" s="4" t="s">
        <v>4</v>
      </c>
      <c r="F2" s="5" t="s">
        <v>9</v>
      </c>
    </row>
    <row r="3" spans="2:6" ht="15.75" thickBot="1">
      <c r="B3" s="6" t="s">
        <v>1</v>
      </c>
      <c r="C3" s="7" t="s">
        <v>5</v>
      </c>
      <c r="D3" s="7" t="s">
        <v>6</v>
      </c>
      <c r="E3" s="7" t="s">
        <v>7</v>
      </c>
      <c r="F3" s="8" t="s">
        <v>8</v>
      </c>
    </row>
    <row r="4" spans="2:6">
      <c r="B4" s="2" t="s">
        <v>10</v>
      </c>
      <c r="C4" s="2" t="s">
        <v>11</v>
      </c>
      <c r="D4" s="2">
        <v>0</v>
      </c>
      <c r="E4" s="2" t="str">
        <f>CARD!D4</f>
        <v>8D9D75000000</v>
      </c>
      <c r="F4" s="10" t="str">
        <f t="shared" ref="F4:F10" si="0">"curl ""http://"&amp; C4 &amp; "/cgi-bin/ext"" -u ext:" &amp; B4 &amp; " -X POST --data-raw ""CARD=" &amp; E4 &amp; "&amp;DIR=" &amp; D4 &amp;""""</f>
        <v>curl "http://192.168.0.24/cgi-bin/ext" -u ext:ext -X POST --data-raw "CARD=8D9D75000000&amp;DIR=0"</v>
      </c>
    </row>
    <row r="5" spans="2:6">
      <c r="B5" s="2" t="s">
        <v>10</v>
      </c>
      <c r="C5" s="2" t="s">
        <v>11</v>
      </c>
      <c r="D5" s="2">
        <v>1</v>
      </c>
      <c r="E5" s="2" t="str">
        <f>CARD!D5</f>
        <v>C3B2A1000000</v>
      </c>
      <c r="F5" s="10" t="str">
        <f t="shared" si="0"/>
        <v>curl "http://192.168.0.24/cgi-bin/ext" -u ext:ext -X POST --data-raw "CARD=C3B2A1000000&amp;DIR=1"</v>
      </c>
    </row>
    <row r="6" spans="2:6">
      <c r="B6" s="2" t="s">
        <v>10</v>
      </c>
      <c r="C6" s="2" t="s">
        <v>12</v>
      </c>
      <c r="D6" s="2">
        <v>0</v>
      </c>
      <c r="E6" s="2" t="str">
        <f>CARD!D6</f>
        <v>D4C3B2A10000</v>
      </c>
      <c r="F6" s="10" t="str">
        <f t="shared" si="0"/>
        <v>curl "http://192.168.0.26/cgi-bin/ext" -u ext:ext -X POST --data-raw "CARD=D4C3B2A10000&amp;DIR=0"</v>
      </c>
    </row>
    <row r="7" spans="2:6">
      <c r="B7" s="2" t="s">
        <v>10</v>
      </c>
      <c r="C7" s="2" t="s">
        <v>12</v>
      </c>
      <c r="D7" s="2">
        <v>1</v>
      </c>
      <c r="E7" s="2" t="str">
        <f>CARD!D7</f>
        <v>D4C3B2A10000</v>
      </c>
      <c r="F7" s="10" t="str">
        <f t="shared" si="0"/>
        <v>curl "http://192.168.0.26/cgi-bin/ext" -u ext:ext -X POST --data-raw "CARD=D4C3B2A10000&amp;DIR=1"</v>
      </c>
    </row>
    <row r="8" spans="2:6">
      <c r="B8" s="2">
        <v>12345</v>
      </c>
      <c r="C8" s="2" t="s">
        <v>13</v>
      </c>
      <c r="D8" s="2">
        <v>0</v>
      </c>
      <c r="E8" s="2" t="str">
        <f>CARD!D8</f>
        <v>E5D4C3B2A100</v>
      </c>
      <c r="F8" s="10" t="str">
        <f t="shared" si="0"/>
        <v>curl "http://192.168.0.28/cgi-bin/ext" -u ext:12345 -X POST --data-raw "CARD=E5D4C3B2A100&amp;DIR=0"</v>
      </c>
    </row>
    <row r="9" spans="2:6">
      <c r="B9" s="2">
        <v>123456</v>
      </c>
      <c r="C9" s="2" t="s">
        <v>14</v>
      </c>
      <c r="D9" s="2">
        <v>1</v>
      </c>
      <c r="E9" s="2" t="str">
        <f>CARD!D9</f>
        <v>F6E5D4C3B2A1</v>
      </c>
      <c r="F9" s="10" t="str">
        <f t="shared" si="0"/>
        <v>curl "http://10.4.9.52/cgi-bin/ext" -u ext:123456 -X POST --data-raw "CARD=F6E5D4C3B2A1&amp;DIR=1"</v>
      </c>
    </row>
    <row r="10" spans="2:6">
      <c r="B10" s="2">
        <v>123456</v>
      </c>
      <c r="C10" s="2" t="s">
        <v>14</v>
      </c>
      <c r="D10" s="2">
        <v>1</v>
      </c>
      <c r="E10" s="2" t="str">
        <f>CARD!D10</f>
        <v>39300C000000</v>
      </c>
      <c r="F10" s="10" t="str">
        <f t="shared" si="0"/>
        <v>curl "http://10.4.9.52/cgi-bin/ext" -u ext:123456 -X POST --data-raw "CARD=39300C000000&amp;DIR=1"</v>
      </c>
    </row>
    <row r="14" spans="2:6">
      <c r="E14" s="9"/>
    </row>
    <row r="19" spans="6:6">
      <c r="F1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E12"/>
  <sheetViews>
    <sheetView workbookViewId="0">
      <selection activeCell="E8" sqref="E8"/>
    </sheetView>
  </sheetViews>
  <sheetFormatPr defaultRowHeight="15"/>
  <cols>
    <col min="1" max="1" width="4.85546875" customWidth="1"/>
    <col min="2" max="2" width="12.5703125" style="1" customWidth="1"/>
    <col min="3" max="3" width="26.28515625" style="1" customWidth="1"/>
    <col min="4" max="4" width="41.28515625" style="1" customWidth="1"/>
    <col min="5" max="5" width="86.28515625" customWidth="1"/>
  </cols>
  <sheetData>
    <row r="1" spans="2:5" ht="19.5" thickBot="1">
      <c r="B1" s="20" t="s">
        <v>31</v>
      </c>
    </row>
    <row r="2" spans="2:5">
      <c r="B2" s="3" t="s">
        <v>0</v>
      </c>
      <c r="C2" s="4" t="s">
        <v>2</v>
      </c>
      <c r="D2" s="5" t="s">
        <v>9</v>
      </c>
    </row>
    <row r="3" spans="2:5" ht="15.75" thickBot="1">
      <c r="B3" s="6" t="s">
        <v>1</v>
      </c>
      <c r="C3" s="7" t="s">
        <v>5</v>
      </c>
      <c r="D3" s="8" t="s">
        <v>8</v>
      </c>
    </row>
    <row r="4" spans="2:5">
      <c r="B4" s="2" t="s">
        <v>24</v>
      </c>
      <c r="C4" s="2" t="s">
        <v>25</v>
      </c>
      <c r="D4" s="10" t="str">
        <f>"ext:" &amp; B4 &amp; "@" &amp; C4 &amp; "/access_mode"</f>
        <v>ext:256F922F@192.168.0.102/access_mode</v>
      </c>
    </row>
    <row r="5" spans="2:5">
      <c r="B5" s="18" t="s">
        <v>26</v>
      </c>
    </row>
    <row r="6" spans="2:5" ht="17.25">
      <c r="B6" s="19" t="s">
        <v>27</v>
      </c>
    </row>
    <row r="7" spans="2:5">
      <c r="B7" s="18"/>
    </row>
    <row r="9" spans="2:5" ht="19.5" thickBot="1">
      <c r="B9" s="20" t="s">
        <v>30</v>
      </c>
    </row>
    <row r="10" spans="2:5">
      <c r="B10" s="3" t="s">
        <v>0</v>
      </c>
      <c r="C10" s="4" t="s">
        <v>2</v>
      </c>
      <c r="D10" s="4" t="s">
        <v>28</v>
      </c>
      <c r="E10" s="5" t="s">
        <v>9</v>
      </c>
    </row>
    <row r="11" spans="2:5" ht="15.75" thickBot="1">
      <c r="B11" s="6" t="s">
        <v>1</v>
      </c>
      <c r="C11" s="7" t="s">
        <v>5</v>
      </c>
      <c r="D11" s="7" t="s">
        <v>29</v>
      </c>
      <c r="E11" s="8" t="s">
        <v>8</v>
      </c>
    </row>
    <row r="12" spans="2:5">
      <c r="B12" s="2" t="s">
        <v>24</v>
      </c>
      <c r="C12" s="2" t="s">
        <v>25</v>
      </c>
      <c r="D12" s="2">
        <v>0</v>
      </c>
      <c r="E12" s="10" t="str">
        <f>"curl ""http://"&amp; C12 &amp; "/access_mode"" -u ext:" &amp; B12 &amp; " -X POST --data-raw ""{\""mode\"":" &amp; D12 &amp; "}"""</f>
        <v>curl "http://192.168.0.102/access_mode" -u ext:256F922F -X POST --data-raw "{\"mode\":0}"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CARD</vt:lpstr>
      <vt:lpstr>GET</vt:lpstr>
      <vt:lpstr>POST</vt:lpstr>
      <vt:lpstr>управление режимами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Nadia</dc:creator>
  <cp:lastModifiedBy>Murat.Ziganshin</cp:lastModifiedBy>
  <dcterms:created xsi:type="dcterms:W3CDTF">2021-02-14T16:10:03Z</dcterms:created>
  <dcterms:modified xsi:type="dcterms:W3CDTF">2024-10-04T07:51:36Z</dcterms:modified>
</cp:coreProperties>
</file>